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<sst xmlns="http://schemas.openxmlformats.org/spreadsheetml/2006/main" count="59" uniqueCount="52">
  <si>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1 Btu = 1,045 Joule</t>
  </si>
  <si>
    <t>btu/yr</t>
  </si>
  <si>
    <t>joule/btu</t>
  </si>
  <si>
    <t>Million km2</t>
  </si>
  <si>
    <t>38,000GJ x 0.51 = 19,380 GJ</t>
  </si>
  <si>
    <t xml:space="preserve"> 1.0 gigajoule (GJ) = 109  joules = 0.948 million Btu = 239 million calories = 278 kWh</t>
  </si>
  <si>
    <t>Solar Constant: 1367 watts/m^2 (notional equation - 1367.0340735)</t>
  </si>
  <si>
    <t>The energy content of ethanol is 23.4MJ/Litre</t>
  </si>
  <si>
    <t>The yield of cellulose ethanol is more than 340 litres per tonne of fibre (IOGen)</t>
  </si>
  <si>
    <t>G</t>
  </si>
  <si>
    <t>of which is liquid</t>
  </si>
  <si>
    <t>GJ/km2.annum</t>
  </si>
  <si>
    <t>2,000 ODT/km2/year</t>
  </si>
  <si>
    <t>kwh/GJ</t>
  </si>
  <si>
    <t>hrs/yr</t>
  </si>
  <si>
    <t>tw to ground</t>
  </si>
  <si>
    <t>tw in space</t>
  </si>
  <si>
    <t>hrs/yr at 5 hrs/day</t>
  </si>
  <si>
    <t>m2/km2</t>
  </si>
  <si>
    <t>kw/m2 terrestrial</t>
  </si>
  <si>
    <t>kw-hr/yr.m2</t>
  </si>
  <si>
    <t>kw-hr/yr.km2</t>
  </si>
  <si>
    <t>PV efficiency</t>
  </si>
  <si>
    <t>GJ/year of oil consumption</t>
  </si>
  <si>
    <t>barrels/day global</t>
  </si>
  <si>
    <t>Barrels/year</t>
  </si>
  <si>
    <t>btu/barrel</t>
  </si>
  <si>
    <t xml:space="preserve">capacity factor </t>
  </si>
  <si>
    <t xml:space="preserve">GJ/km2.annum </t>
  </si>
  <si>
    <t>Yield of Wood using Fischer-Tropsch (FT) Process</t>
  </si>
  <si>
    <t>Yield of Wood using IOGen Process (www.iogen.ca)</t>
  </si>
  <si>
    <t>Assumptions, Ray Francis</t>
  </si>
  <si>
    <t>Assumptions, IOGen</t>
  </si>
  <si>
    <t>(from Francis)</t>
  </si>
  <si>
    <t>km^2 required to meet 2006 global demand</t>
  </si>
  <si>
    <t>The conclusion is reasonable. These numbers are comparabe.</t>
  </si>
  <si>
    <t>Compare Wood to PV Solar Thermal Electric per km2</t>
  </si>
  <si>
    <t xml:space="preserve">Compare Wood to Direct Sunlight on 1 km2/yr </t>
  </si>
  <si>
    <t>Efficiency</t>
  </si>
  <si>
    <t>per RBS</t>
  </si>
  <si>
    <t>km^2 to meet 2006 global demand (Francis)</t>
  </si>
  <si>
    <t>Further analysis</t>
  </si>
  <si>
    <t>ethanol vs. sunlight, IOGen</t>
  </si>
  <si>
    <t>ethanol vs. sunlight, Fischer Tropsch</t>
  </si>
  <si>
    <t>percentage of land devoted to solar</t>
  </si>
  <si>
    <t>electricity quality factor</t>
  </si>
  <si>
    <t>ethanol:PV (fuel:electricity equivalent)</t>
  </si>
  <si>
    <t>ethanol:PV (fuel:electricity with quality factor)</t>
  </si>
  <si>
    <t>SunPower</t>
  </si>
  <si>
    <t>panels flat on building roof</t>
  </si>
  <si>
    <t>If solar system covers most of the surface under consideration:</t>
  </si>
  <si>
    <t>If solar system covers only a portion of land area (optimal tilt angle, spaced to avoid shading):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</si>
</sst>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0.000%"/>
    <numFmt numFmtId="172" formatCode="0.0000%"/>
    <numFmt numFmtId="173" formatCode="[$-409]dddd\,\ mmmm\ dd\,\ yyyy"/>
    <numFmt numFmtId="174" formatCode="[$-F800]dddd\,\ mmmm\ dd\,\ 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3" fontId="0" fillId="0" borderId="0" xfId="15" applyAlignment="1">
      <alignment/>
    </xf>
    <xf numFmtId="169" fontId="0" fillId="0" borderId="0" xfId="15" applyNumberFormat="1" applyFont="1" applyAlignment="1">
      <alignment/>
    </xf>
    <xf numFmtId="169" fontId="0" fillId="0" borderId="0" xfId="15" applyNumberFormat="1" applyAlignment="1">
      <alignment/>
    </xf>
    <xf numFmtId="169" fontId="0" fillId="0" borderId="0" xfId="15" applyNumberFormat="1" applyFont="1" applyAlignment="1">
      <alignment/>
    </xf>
    <xf numFmtId="11" fontId="0" fillId="0" borderId="0" xfId="15" applyNumberFormat="1" applyAlignment="1">
      <alignment/>
    </xf>
    <xf numFmtId="9" fontId="0" fillId="0" borderId="0" xfId="21" applyAlignment="1">
      <alignment/>
    </xf>
    <xf numFmtId="170" fontId="0" fillId="0" borderId="0" xfId="21" applyNumberFormat="1" applyAlignment="1">
      <alignment/>
    </xf>
    <xf numFmtId="169" fontId="0" fillId="0" borderId="1" xfId="15" applyNumberFormat="1" applyBorder="1" applyAlignment="1">
      <alignment/>
    </xf>
    <xf numFmtId="169" fontId="0" fillId="2" borderId="0" xfId="15" applyNumberFormat="1" applyFill="1" applyAlignment="1">
      <alignment/>
    </xf>
    <xf numFmtId="169" fontId="0" fillId="2" borderId="0" xfId="15" applyNumberFormat="1" applyFont="1" applyFill="1" applyAlignment="1">
      <alignment/>
    </xf>
    <xf numFmtId="11" fontId="0" fillId="2" borderId="0" xfId="15" applyNumberFormat="1" applyFill="1" applyAlignment="1">
      <alignment/>
    </xf>
    <xf numFmtId="169" fontId="0" fillId="0" borderId="0" xfId="15" applyNumberFormat="1" applyFont="1" applyFill="1" applyAlignment="1">
      <alignment/>
    </xf>
    <xf numFmtId="169" fontId="0" fillId="0" borderId="0" xfId="15" applyNumberFormat="1" applyFill="1" applyAlignment="1">
      <alignment/>
    </xf>
    <xf numFmtId="169" fontId="0" fillId="3" borderId="0" xfId="15" applyNumberFormat="1" applyFont="1" applyFill="1" applyAlignment="1">
      <alignment/>
    </xf>
    <xf numFmtId="169" fontId="0" fillId="4" borderId="0" xfId="15" applyNumberFormat="1" applyFill="1" applyAlignment="1">
      <alignment/>
    </xf>
    <xf numFmtId="169" fontId="0" fillId="4" borderId="0" xfId="15" applyNumberFormat="1" applyFont="1" applyFill="1" applyAlignment="1">
      <alignment/>
    </xf>
    <xf numFmtId="169" fontId="0" fillId="0" borderId="2" xfId="15" applyNumberFormat="1" applyFont="1" applyBorder="1" applyAlignment="1">
      <alignment/>
    </xf>
    <xf numFmtId="169" fontId="0" fillId="4" borderId="2" xfId="15" applyNumberFormat="1" applyFill="1" applyBorder="1" applyAlignment="1">
      <alignment/>
    </xf>
    <xf numFmtId="9" fontId="0" fillId="0" borderId="1" xfId="21" applyBorder="1" applyAlignment="1">
      <alignment/>
    </xf>
    <xf numFmtId="169" fontId="0" fillId="0" borderId="1" xfId="15" applyNumberFormat="1" applyFont="1" applyBorder="1" applyAlignment="1">
      <alignment/>
    </xf>
    <xf numFmtId="10" fontId="0" fillId="3" borderId="0" xfId="21" applyNumberFormat="1" applyFill="1" applyAlignment="1">
      <alignment/>
    </xf>
    <xf numFmtId="169" fontId="0" fillId="3" borderId="0" xfId="15" applyNumberFormat="1" applyFill="1" applyAlignment="1">
      <alignment/>
    </xf>
    <xf numFmtId="169" fontId="0" fillId="0" borderId="0" xfId="15" applyNumberFormat="1" applyFont="1" applyFill="1" applyBorder="1" applyAlignment="1">
      <alignment horizontal="center"/>
    </xf>
    <xf numFmtId="9" fontId="0" fillId="0" borderId="0" xfId="21" applyFill="1" applyAlignment="1">
      <alignment/>
    </xf>
    <xf numFmtId="9" fontId="0" fillId="0" borderId="0" xfId="21" applyFont="1" applyAlignment="1">
      <alignment/>
    </xf>
    <xf numFmtId="169" fontId="0" fillId="2" borderId="1" xfId="15" applyNumberFormat="1" applyFill="1" applyBorder="1" applyAlignment="1">
      <alignment/>
    </xf>
    <xf numFmtId="169" fontId="4" fillId="0" borderId="0" xfId="15" applyNumberFormat="1" applyFont="1" applyAlignment="1">
      <alignment/>
    </xf>
    <xf numFmtId="169" fontId="0" fillId="0" borderId="0" xfId="15" applyNumberFormat="1" applyFont="1" applyFill="1" applyBorder="1" applyAlignment="1">
      <alignment/>
    </xf>
    <xf numFmtId="169" fontId="0" fillId="5" borderId="3" xfId="15" applyNumberFormat="1" applyFill="1" applyBorder="1" applyAlignment="1">
      <alignment/>
    </xf>
    <xf numFmtId="170" fontId="0" fillId="0" borderId="0" xfId="21" applyNumberFormat="1" applyBorder="1" applyAlignment="1">
      <alignment/>
    </xf>
    <xf numFmtId="10" fontId="0" fillId="2" borderId="0" xfId="21" applyNumberFormat="1" applyFill="1" applyAlignment="1">
      <alignment/>
    </xf>
    <xf numFmtId="170" fontId="0" fillId="3" borderId="0" xfId="21" applyNumberFormat="1" applyFill="1" applyAlignment="1">
      <alignment/>
    </xf>
    <xf numFmtId="43" fontId="0" fillId="0" borderId="1" xfId="15" applyBorder="1" applyAlignment="1">
      <alignment/>
    </xf>
    <xf numFmtId="9" fontId="0" fillId="0" borderId="0" xfId="21" applyFont="1" applyBorder="1" applyAlignment="1">
      <alignment/>
    </xf>
    <xf numFmtId="169" fontId="4" fillId="0" borderId="2" xfId="15" applyNumberFormat="1" applyFont="1" applyBorder="1" applyAlignment="1">
      <alignment/>
    </xf>
    <xf numFmtId="169" fontId="0" fillId="4" borderId="1" xfId="15" applyNumberFormat="1" applyFill="1" applyBorder="1" applyAlignment="1">
      <alignment/>
    </xf>
    <xf numFmtId="169" fontId="4" fillId="0" borderId="4" xfId="15" applyNumberFormat="1" applyFont="1" applyBorder="1" applyAlignment="1">
      <alignment horizontal="center"/>
    </xf>
    <xf numFmtId="169" fontId="4" fillId="0" borderId="5" xfId="15" applyNumberFormat="1" applyFont="1" applyBorder="1" applyAlignment="1">
      <alignment horizontal="center"/>
    </xf>
    <xf numFmtId="169" fontId="4" fillId="0" borderId="6" xfId="15" applyNumberFormat="1" applyFont="1" applyBorder="1" applyAlignment="1">
      <alignment horizontal="center"/>
    </xf>
    <xf numFmtId="169" fontId="0" fillId="5" borderId="7" xfId="15" applyNumberFormat="1" applyFont="1" applyFill="1" applyBorder="1" applyAlignment="1">
      <alignment horizontal="center"/>
    </xf>
    <xf numFmtId="169" fontId="4" fillId="0" borderId="2" xfId="15" applyNumberFormat="1" applyFont="1" applyBorder="1" applyAlignment="1">
      <alignment horizontal="left"/>
    </xf>
    <xf numFmtId="174" fontId="0" fillId="0" borderId="0" xfId="15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23.421875" style="3" bestFit="1" customWidth="1"/>
    <col min="2" max="2" width="38.7109375" style="3" customWidth="1"/>
    <col min="3" max="3" width="0.9921875" style="15" customWidth="1"/>
    <col min="4" max="4" width="20.421875" style="3" customWidth="1"/>
    <col min="5" max="5" width="33.421875" style="3" customWidth="1"/>
    <col min="6" max="6" width="14.421875" style="3" customWidth="1"/>
    <col min="7" max="16384" width="9.140625" style="3" customWidth="1"/>
  </cols>
  <sheetData>
    <row r="1" spans="1:6" ht="16.5" thickBot="1">
      <c r="A1" s="41" t="s">
        <v>29</v>
      </c>
      <c r="B1" s="41"/>
      <c r="D1" s="41" t="s">
        <v>30</v>
      </c>
      <c r="E1" s="41"/>
      <c r="F1" s="41"/>
    </row>
    <row r="2" ht="12.75">
      <c r="A2" s="4"/>
    </row>
    <row r="3" spans="1:4" ht="12.75">
      <c r="A3" s="10" t="s">
        <v>31</v>
      </c>
      <c r="D3" s="14" t="s">
        <v>32</v>
      </c>
    </row>
    <row r="5" spans="1:6" ht="12.75">
      <c r="A5" s="3">
        <f>85*10^6</f>
        <v>85000000</v>
      </c>
      <c r="B5" s="4" t="s">
        <v>24</v>
      </c>
      <c r="C5" s="16"/>
      <c r="D5" s="3">
        <v>2000</v>
      </c>
      <c r="E5" s="10" t="s">
        <v>12</v>
      </c>
      <c r="F5" s="4" t="s">
        <v>33</v>
      </c>
    </row>
    <row r="6" spans="1:3" ht="12.75">
      <c r="A6" s="3">
        <f>+A5*365</f>
        <v>31025000000</v>
      </c>
      <c r="B6" s="4" t="s">
        <v>25</v>
      </c>
      <c r="C6" s="16"/>
    </row>
    <row r="7" spans="1:4" ht="12.75">
      <c r="A7" s="3">
        <v>5500000</v>
      </c>
      <c r="B7" s="4" t="s">
        <v>26</v>
      </c>
      <c r="C7" s="16"/>
      <c r="D7" s="4"/>
    </row>
    <row r="8" spans="1:7" ht="12.75">
      <c r="A8" s="3">
        <f>+A7*A6</f>
        <v>1.706375E+17</v>
      </c>
      <c r="B8" s="4" t="s">
        <v>1</v>
      </c>
      <c r="C8" s="16"/>
      <c r="D8" s="14">
        <v>340</v>
      </c>
      <c r="E8" s="14" t="s">
        <v>8</v>
      </c>
      <c r="F8" s="22"/>
      <c r="G8" s="22"/>
    </row>
    <row r="9" spans="1:5" ht="12.75">
      <c r="A9" s="3">
        <v>1045</v>
      </c>
      <c r="B9" s="4" t="s">
        <v>2</v>
      </c>
      <c r="C9" s="16"/>
      <c r="D9" s="4"/>
      <c r="E9" s="2" t="s">
        <v>0</v>
      </c>
    </row>
    <row r="10" ht="12.75">
      <c r="A10" s="5">
        <f>+A9*A8</f>
        <v>1.783161875E+20</v>
      </c>
    </row>
    <row r="11" spans="1:5" ht="12.75">
      <c r="A11" s="3">
        <f>10^9</f>
        <v>1000000000</v>
      </c>
      <c r="B11" s="4" t="s">
        <v>9</v>
      </c>
      <c r="C11" s="16"/>
      <c r="D11" s="3">
        <f>23.4*10^6</f>
        <v>23400000</v>
      </c>
      <c r="E11" s="4" t="s">
        <v>7</v>
      </c>
    </row>
    <row r="12" spans="1:6" ht="12.75">
      <c r="A12" s="5">
        <f>+A10/A11</f>
        <v>178316187500</v>
      </c>
      <c r="F12" s="4"/>
    </row>
    <row r="13" spans="1:2" ht="12.75">
      <c r="A13" s="11">
        <f>1.83*10^11</f>
        <v>183000000000</v>
      </c>
      <c r="B13" s="10" t="s">
        <v>23</v>
      </c>
    </row>
    <row r="14" spans="1:4" ht="12.75">
      <c r="A14" s="26">
        <v>19400</v>
      </c>
      <c r="B14" s="10" t="s">
        <v>28</v>
      </c>
      <c r="C14" s="16"/>
      <c r="D14" s="4">
        <f>+D11*D8*D5</f>
        <v>15912000000000</v>
      </c>
    </row>
    <row r="15" spans="1:3" ht="12.75">
      <c r="A15" s="3">
        <f>+A12/A14</f>
        <v>9191556.05670103</v>
      </c>
      <c r="B15" s="4" t="s">
        <v>3</v>
      </c>
      <c r="C15" s="16"/>
    </row>
    <row r="17" spans="3:5" ht="12.75">
      <c r="C17" s="16"/>
      <c r="D17" s="12">
        <f>10^9</f>
        <v>1000000000</v>
      </c>
      <c r="E17" s="4" t="s">
        <v>5</v>
      </c>
    </row>
    <row r="18" spans="1:3" ht="12.75">
      <c r="A18" s="3">
        <v>38000</v>
      </c>
      <c r="B18" s="10" t="s">
        <v>4</v>
      </c>
      <c r="C18" s="16"/>
    </row>
    <row r="19" spans="1:4" ht="13.5" thickBot="1">
      <c r="A19" s="30">
        <v>0.385</v>
      </c>
      <c r="B19" s="4" t="s">
        <v>10</v>
      </c>
      <c r="C19" s="16"/>
      <c r="D19" s="28"/>
    </row>
    <row r="20" spans="1:5" ht="13.5" thickBot="1">
      <c r="A20" s="29">
        <f>+A18*A19</f>
        <v>14630</v>
      </c>
      <c r="B20" s="17" t="s">
        <v>11</v>
      </c>
      <c r="C20" s="18"/>
      <c r="D20" s="29">
        <f>+D14/D17</f>
        <v>15912</v>
      </c>
      <c r="E20" s="17" t="s">
        <v>11</v>
      </c>
    </row>
    <row r="21" spans="1:10" ht="12.75">
      <c r="A21" s="40" t="s">
        <v>35</v>
      </c>
      <c r="B21" s="40"/>
      <c r="C21" s="40"/>
      <c r="D21" s="40"/>
      <c r="E21" s="40"/>
      <c r="J21" s="6"/>
    </row>
    <row r="22" spans="1:10" s="13" customFormat="1" ht="13.5" thickBot="1">
      <c r="A22" s="23"/>
      <c r="B22" s="23"/>
      <c r="C22" s="23"/>
      <c r="D22" s="23"/>
      <c r="E22" s="23"/>
      <c r="J22" s="24"/>
    </row>
    <row r="23" spans="1:6" ht="15.75" customHeight="1" thickBot="1">
      <c r="A23" s="37" t="s">
        <v>37</v>
      </c>
      <c r="B23" s="38"/>
      <c r="C23" s="38"/>
      <c r="D23" s="38"/>
      <c r="E23" s="38"/>
      <c r="F23" s="39"/>
    </row>
    <row r="24" ht="12.75">
      <c r="D24" s="4"/>
    </row>
    <row r="26" spans="4:5" ht="12.75">
      <c r="D26" s="3">
        <v>1367</v>
      </c>
      <c r="E26" s="3" t="s">
        <v>6</v>
      </c>
    </row>
    <row r="27" spans="1:7" ht="12.75">
      <c r="A27" s="42">
        <v>38797</v>
      </c>
      <c r="D27" s="19">
        <f>+F27/F28</f>
        <v>0.6741573033707865</v>
      </c>
      <c r="F27" s="8">
        <v>120000</v>
      </c>
      <c r="G27" s="4" t="s">
        <v>15</v>
      </c>
    </row>
    <row r="28" spans="4:7" ht="12.75">
      <c r="D28" s="1">
        <f>+D27*D26/1000</f>
        <v>0.9215730337078651</v>
      </c>
      <c r="E28" s="4" t="s">
        <v>19</v>
      </c>
      <c r="F28" s="3">
        <v>178000</v>
      </c>
      <c r="G28" s="4" t="s">
        <v>16</v>
      </c>
    </row>
    <row r="29" spans="5:6" ht="12.75">
      <c r="E29" s="4"/>
      <c r="F29" s="25"/>
    </row>
    <row r="30" spans="4:5" ht="12.75">
      <c r="D30" s="3">
        <v>8760</v>
      </c>
      <c r="E30" s="4" t="s">
        <v>14</v>
      </c>
    </row>
    <row r="31" spans="4:7" ht="12.75">
      <c r="D31" s="20">
        <f>365*5</f>
        <v>1825</v>
      </c>
      <c r="E31" s="4" t="s">
        <v>17</v>
      </c>
      <c r="F31" s="6">
        <f>+D31/D30</f>
        <v>0.20833333333333334</v>
      </c>
      <c r="G31" s="4" t="s">
        <v>27</v>
      </c>
    </row>
    <row r="32" spans="5:6" ht="12.75">
      <c r="E32" s="1"/>
      <c r="F32" s="4"/>
    </row>
    <row r="33" spans="4:5" ht="12.75">
      <c r="D33" s="3">
        <f>+D31*D28</f>
        <v>1681.870786516854</v>
      </c>
      <c r="E33" s="4" t="s">
        <v>20</v>
      </c>
    </row>
    <row r="34" spans="4:5" ht="12.75">
      <c r="D34" s="8">
        <f>1000*1000</f>
        <v>1000000</v>
      </c>
      <c r="E34" s="4" t="s">
        <v>18</v>
      </c>
    </row>
    <row r="35" spans="1:5" ht="15.75">
      <c r="A35" s="27" t="s">
        <v>38</v>
      </c>
      <c r="D35" s="3">
        <f>+D34*D33</f>
        <v>1681870786.516854</v>
      </c>
      <c r="E35" s="4" t="s">
        <v>21</v>
      </c>
    </row>
    <row r="37" spans="1:5" ht="12.75">
      <c r="A37" s="31">
        <f>+A20/D39</f>
        <v>0.002418223821119473</v>
      </c>
      <c r="B37" s="4" t="s">
        <v>43</v>
      </c>
      <c r="D37" s="3">
        <v>278</v>
      </c>
      <c r="E37" s="4" t="s">
        <v>13</v>
      </c>
    </row>
    <row r="38" ht="12.75">
      <c r="D38" s="4"/>
    </row>
    <row r="39" spans="1:5" ht="12.75">
      <c r="A39" s="21">
        <f>+D20/D$39</f>
        <v>0.0026301283282059505</v>
      </c>
      <c r="B39" s="4" t="s">
        <v>42</v>
      </c>
      <c r="D39" s="3">
        <f>+D35/D37</f>
        <v>6049894.915528252</v>
      </c>
      <c r="E39" s="4" t="s">
        <v>11</v>
      </c>
    </row>
    <row r="40" ht="13.5" thickBot="1"/>
    <row r="41" spans="1:6" ht="16.5" thickBot="1">
      <c r="A41" s="37" t="s">
        <v>36</v>
      </c>
      <c r="B41" s="38"/>
      <c r="C41" s="38"/>
      <c r="D41" s="38"/>
      <c r="E41" s="38"/>
      <c r="F41" s="39"/>
    </row>
    <row r="43" ht="12.75">
      <c r="D43" s="4" t="s">
        <v>51</v>
      </c>
    </row>
    <row r="45" spans="4:5" ht="12.75">
      <c r="D45" s="6">
        <v>0.14</v>
      </c>
      <c r="E45" s="4" t="s">
        <v>22</v>
      </c>
    </row>
    <row r="46" spans="4:5" ht="13.5" thickBot="1">
      <c r="D46" s="6">
        <v>0.333333333</v>
      </c>
      <c r="E46" s="4" t="s">
        <v>44</v>
      </c>
    </row>
    <row r="47" spans="1:5" ht="13.5" thickBot="1">
      <c r="A47" s="32">
        <f>+D$20/D47</f>
        <v>0.056359892803630254</v>
      </c>
      <c r="B47" s="4" t="s">
        <v>46</v>
      </c>
      <c r="D47" s="29">
        <f>+D$39*D45*D46</f>
        <v>282328.42910899</v>
      </c>
      <c r="E47" s="4" t="s">
        <v>11</v>
      </c>
    </row>
    <row r="48" spans="1:2" ht="12.75">
      <c r="A48" s="33">
        <f>10000/3413</f>
        <v>2.929973630237328</v>
      </c>
      <c r="B48" s="4" t="s">
        <v>45</v>
      </c>
    </row>
    <row r="49" spans="1:4" ht="12.75">
      <c r="A49" s="7">
        <f>+A47/A48</f>
        <v>0.019235631413879004</v>
      </c>
      <c r="B49" s="4" t="s">
        <v>47</v>
      </c>
      <c r="D49" s="4" t="s">
        <v>50</v>
      </c>
    </row>
    <row r="51" spans="4:5" ht="12.75">
      <c r="D51" s="6">
        <v>0.2</v>
      </c>
      <c r="E51" s="4" t="s">
        <v>48</v>
      </c>
    </row>
    <row r="52" spans="4:5" ht="13.5" thickBot="1">
      <c r="D52" s="34">
        <v>0.8</v>
      </c>
      <c r="E52" s="4" t="s">
        <v>49</v>
      </c>
    </row>
    <row r="53" spans="1:5" ht="13.5" thickBot="1">
      <c r="A53" s="32">
        <f>+D$20/D53</f>
        <v>0.016438302051287188</v>
      </c>
      <c r="B53" s="4" t="s">
        <v>46</v>
      </c>
      <c r="D53" s="29">
        <f>+D$39*D51*D52</f>
        <v>967983.1864845203</v>
      </c>
      <c r="E53" s="4" t="s">
        <v>11</v>
      </c>
    </row>
    <row r="54" spans="1:2" ht="12.75">
      <c r="A54" s="33">
        <f>10000/3413</f>
        <v>2.929973630237328</v>
      </c>
      <c r="B54" s="4" t="s">
        <v>45</v>
      </c>
    </row>
    <row r="55" spans="1:2" ht="12.75">
      <c r="A55" s="7">
        <f>+A53/A54</f>
        <v>0.005610392490104317</v>
      </c>
      <c r="B55" s="4" t="s">
        <v>47</v>
      </c>
    </row>
    <row r="58" spans="1:5" ht="12.75">
      <c r="A58" s="8"/>
      <c r="B58" s="8"/>
      <c r="C58" s="36"/>
      <c r="D58" s="8"/>
      <c r="E58" s="8"/>
    </row>
    <row r="60" ht="16.5" thickBot="1">
      <c r="A60" s="35" t="s">
        <v>41</v>
      </c>
    </row>
    <row r="61" ht="12.75">
      <c r="B61" s="4" t="s">
        <v>39</v>
      </c>
    </row>
    <row r="62" spans="1:2" ht="12.75">
      <c r="A62" s="3">
        <f>+A13/A20</f>
        <v>12508544.087491456</v>
      </c>
      <c r="B62" s="4" t="s">
        <v>34</v>
      </c>
    </row>
    <row r="63" spans="1:2" ht="12.75">
      <c r="A63" s="9">
        <v>15000000</v>
      </c>
      <c r="B63" s="4" t="s">
        <v>40</v>
      </c>
    </row>
  </sheetData>
  <mergeCells count="5">
    <mergeCell ref="A41:F41"/>
    <mergeCell ref="A23:F23"/>
    <mergeCell ref="A21:E21"/>
    <mergeCell ref="A1:B1"/>
    <mergeCell ref="D1:F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Ecotopia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rbs</dc:creator>
  <cp:keywords/>
  <dc:description/>
  <cp:lastModifiedBy>rbs</cp:lastModifiedBy>
  <dcterms:created xsi:type="dcterms:W3CDTF">2006-03-21T23:08:13Z</dcterms:created>
  <dcterms:modified xsi:type="dcterms:W3CDTF">2006-05-03T05:10:23Z</dcterms:modified>
  <cp:category/>
  <cp:version/>
  <cp:contentType/>
  <cp:contentStatus/>
</cp:coreProperties>
</file>